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pech\Documents\Easy Lyon\Elycoop\AAA fiches Wiki\Documents\"/>
    </mc:Choice>
  </mc:AlternateContent>
  <xr:revisionPtr revIDLastSave="0" documentId="13_ncr:1_{E5EF9F9F-28D7-44FE-8EDC-DD90AF01D138}" xr6:coauthVersionLast="47" xr6:coauthVersionMax="47" xr10:uidLastSave="{00000000-0000-0000-0000-000000000000}"/>
  <bookViews>
    <workbookView xWindow="-28920" yWindow="-2865" windowWidth="29040" windowHeight="15840" activeTab="1" xr2:uid="{00000000-000D-0000-FFFF-FFFF00000000}"/>
  </bookViews>
  <sheets>
    <sheet name="Consignes" sheetId="1" r:id="rId1"/>
    <sheet name="Simulateur" sheetId="2" r:id="rId2"/>
    <sheet name="Barème_com" sheetId="3" r:id="rId3"/>
  </sheets>
  <definedNames>
    <definedName name="_xlnm.Print_Area" localSheetId="1">Simulateur!$A$1:$M$42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F18" i="3"/>
  <c r="E18" i="3" s="1"/>
  <c r="D18" i="3"/>
  <c r="C18" i="3"/>
  <c r="G17" i="3"/>
  <c r="F17" i="3"/>
  <c r="D17" i="3"/>
  <c r="E17" i="3" s="1"/>
  <c r="C17" i="3"/>
  <c r="G16" i="3"/>
  <c r="F16" i="3"/>
  <c r="E16" i="3"/>
  <c r="D16" i="3"/>
  <c r="C16" i="3"/>
  <c r="G15" i="3"/>
  <c r="F15" i="3"/>
  <c r="E15" i="3" s="1"/>
  <c r="D15" i="3"/>
  <c r="C15" i="3"/>
  <c r="G14" i="3"/>
  <c r="F14" i="3"/>
  <c r="E14" i="3" s="1"/>
  <c r="D14" i="3"/>
  <c r="C14" i="3"/>
  <c r="K52" i="2"/>
  <c r="M48" i="2"/>
  <c r="K48" i="2"/>
  <c r="E48" i="2"/>
  <c r="I48" i="2" s="1"/>
  <c r="I46" i="2"/>
  <c r="I14" i="2" s="1"/>
  <c r="E46" i="2"/>
  <c r="E14" i="2" s="1"/>
  <c r="K46" i="2" l="1"/>
  <c r="G14" i="2"/>
  <c r="M46" i="2"/>
  <c r="M14" i="2" s="1"/>
  <c r="K17" i="2" l="1"/>
  <c r="K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</author>
    <author>Jimmy</author>
  </authors>
  <commentList>
    <comment ref="K17" authorId="0" shapeId="0" xr:uid="{00000000-0006-0000-0100-000001000000}">
      <text>
        <r>
          <rPr>
            <b/>
            <sz val="9"/>
            <rFont val="Tahoma"/>
            <family val="2"/>
          </rPr>
          <t>Anne:</t>
        </r>
        <r>
          <rPr>
            <sz val="9"/>
            <rFont val="Tahoma"/>
            <family val="2"/>
          </rPr>
          <t xml:space="preserve">
Anne:
montant de l'indemnité de licenciement.</t>
        </r>
      </text>
    </comment>
    <comment ref="E46" authorId="1" shapeId="0" xr:uid="{00000000-0006-0000-0100-000002000000}">
      <text>
        <r>
          <rPr>
            <b/>
            <sz val="9"/>
            <rFont val="Tahoma"/>
            <family val="2"/>
          </rPr>
          <t>Jimmy:</t>
        </r>
        <r>
          <rPr>
            <sz val="9"/>
            <rFont val="Tahoma"/>
            <family val="2"/>
          </rPr>
          <t xml:space="preserve">
Jimmy:
arrondi à la centaine supérieure</t>
        </r>
      </text>
    </comment>
    <comment ref="I46" authorId="1" shapeId="0" xr:uid="{00000000-0006-0000-0100-000003000000}">
      <text>
        <r>
          <rPr>
            <b/>
            <sz val="9"/>
            <rFont val="Tahoma"/>
            <family val="2"/>
          </rPr>
          <t>Jimmy:</t>
        </r>
        <r>
          <rPr>
            <sz val="9"/>
            <rFont val="Tahoma"/>
            <family val="2"/>
          </rPr>
          <t xml:space="preserve">
Jimmy:
arrondi à la centaine supérieure</t>
        </r>
      </text>
    </comment>
    <comment ref="E48" authorId="1" shapeId="0" xr:uid="{00000000-0006-0000-0100-000004000000}">
      <text>
        <r>
          <rPr>
            <b/>
            <sz val="9"/>
            <rFont val="Tahoma"/>
            <family val="2"/>
          </rPr>
          <t>Jimmy:</t>
        </r>
        <r>
          <rPr>
            <sz val="9"/>
            <rFont val="Tahoma"/>
            <family val="2"/>
          </rPr>
          <t xml:space="preserve">
Jimmy:
calcul basé sur 2 ans d'ancienneté
arrondi à la centaine inférieure</t>
        </r>
      </text>
    </comment>
    <comment ref="K48" authorId="1" shapeId="0" xr:uid="{00000000-0006-0000-0100-000005000000}">
      <text>
        <r>
          <rPr>
            <b/>
            <sz val="9"/>
            <rFont val="Tahoma"/>
            <family val="2"/>
          </rPr>
          <t>Jimmy:</t>
        </r>
        <r>
          <rPr>
            <sz val="9"/>
            <rFont val="Tahoma"/>
            <family val="2"/>
          </rPr>
          <t xml:space="preserve">
Jimmy:
Calcul basé sur 5 ans d'ancienneté
Arrondi à la centaine supérieure</t>
        </r>
      </text>
    </comment>
    <comment ref="M48" authorId="1" shapeId="0" xr:uid="{00000000-0006-0000-0100-000006000000}">
      <text>
        <r>
          <rPr>
            <b/>
            <sz val="9"/>
            <rFont val="Tahoma"/>
            <family val="2"/>
          </rPr>
          <t>Jimmy:</t>
        </r>
        <r>
          <rPr>
            <sz val="9"/>
            <rFont val="Tahoma"/>
            <family val="2"/>
          </rPr>
          <t xml:space="preserve">
Jimmy:
Calcul basé sur 5 ans d'ancienneté
Arrondi à la centaine supérieure</t>
        </r>
      </text>
    </comment>
    <comment ref="K52" authorId="1" shapeId="0" xr:uid="{00000000-0006-0000-0100-000007000000}">
      <text>
        <r>
          <rPr>
            <b/>
            <sz val="9"/>
            <rFont val="Tahoma"/>
            <family val="2"/>
          </rPr>
          <t>Jimmy:</t>
        </r>
        <r>
          <rPr>
            <sz val="9"/>
            <rFont val="Tahoma"/>
            <family val="2"/>
          </rPr>
          <t xml:space="preserve">
Jimmy:
Calcul basé sur  ancienneté saisie
Arrondi à la centaine supérieure</t>
        </r>
      </text>
    </comment>
  </commentList>
</comments>
</file>

<file path=xl/sharedStrings.xml><?xml version="1.0" encoding="utf-8"?>
<sst xmlns="http://schemas.openxmlformats.org/spreadsheetml/2006/main" count="54" uniqueCount="52">
  <si>
    <t>Mode opératoire du simulateur :</t>
  </si>
  <si>
    <t>Pour utiliser le simulateur de compte courant minimum, aller sur l'onglet "simulateur" et saisir toutes les cellules en vert :</t>
  </si>
  <si>
    <t>Une fois la simulation réalisée, vous pouvez imprier en pdf et l'envoyer à l'entrepreneur.</t>
  </si>
  <si>
    <t>L'onglet "Barème_com" présente des informations indicatives en fonction de revenus souhaités, le calcul s'opère sur la base d'une part fixe minimal à 733,32€ et de charges patronales à 45% (statut employé)</t>
  </si>
  <si>
    <r>
      <rPr>
        <b/>
        <sz val="16"/>
        <color theme="1"/>
        <rFont val="Calibri"/>
        <family val="2"/>
        <scheme val="minor"/>
      </rPr>
      <t xml:space="preserve">              </t>
    </r>
    <r>
      <rPr>
        <b/>
        <u/>
        <sz val="16"/>
        <color theme="1"/>
        <rFont val="Calibri"/>
        <family val="2"/>
        <scheme val="minor"/>
      </rPr>
      <t>SIMULATEUR COMPTE COURANT MINIMUM &amp; EVOLUTION</t>
    </r>
  </si>
  <si>
    <t>Ancienneté si + 5 ans :</t>
  </si>
  <si>
    <t>Activité / entrepreneur :</t>
  </si>
  <si>
    <r>
      <rPr>
        <b/>
        <sz val="16"/>
        <color theme="1"/>
        <rFont val="Calibri"/>
        <family val="2"/>
        <scheme val="minor"/>
      </rPr>
      <t xml:space="preserve">1- </t>
    </r>
    <r>
      <rPr>
        <b/>
        <sz val="11"/>
        <color theme="1"/>
        <rFont val="Calibri"/>
        <family val="2"/>
        <scheme val="minor"/>
      </rPr>
      <t>Forfait départ</t>
    </r>
  </si>
  <si>
    <r>
      <rPr>
        <b/>
        <sz val="16"/>
        <color theme="1"/>
        <rFont val="Calibri"/>
        <family val="2"/>
        <scheme val="minor"/>
      </rPr>
      <t xml:space="preserve">2- </t>
    </r>
    <r>
      <rPr>
        <b/>
        <sz val="11"/>
        <color theme="1"/>
        <rFont val="Calibri"/>
        <family val="2"/>
        <scheme val="minor"/>
      </rPr>
      <t>Effort mensuel
0 à 24 mois</t>
    </r>
  </si>
  <si>
    <r>
      <rPr>
        <b/>
        <sz val="16"/>
        <color theme="1"/>
        <rFont val="Calibri"/>
        <family val="2"/>
        <scheme val="minor"/>
      </rPr>
      <t xml:space="preserve">3- </t>
    </r>
    <r>
      <rPr>
        <b/>
        <sz val="11"/>
        <color theme="1"/>
        <rFont val="Calibri"/>
        <family val="2"/>
        <scheme val="minor"/>
      </rPr>
      <t>Forfait à terme 24 mois</t>
    </r>
  </si>
  <si>
    <r>
      <rPr>
        <b/>
        <sz val="16"/>
        <color theme="1"/>
        <rFont val="Calibri"/>
        <family val="2"/>
        <scheme val="minor"/>
      </rPr>
      <t>4-</t>
    </r>
    <r>
      <rPr>
        <b/>
        <sz val="11"/>
        <color theme="1"/>
        <rFont val="Calibri"/>
        <family val="2"/>
        <scheme val="minor"/>
      </rPr>
      <t xml:space="preserve"> Forfait à terme 5 ans</t>
    </r>
  </si>
  <si>
    <r>
      <rPr>
        <b/>
        <sz val="16"/>
        <color theme="1"/>
        <rFont val="Calibri"/>
        <family val="2"/>
        <scheme val="minor"/>
      </rPr>
      <t>5-</t>
    </r>
    <r>
      <rPr>
        <b/>
        <sz val="11"/>
        <color theme="1"/>
        <rFont val="Calibri"/>
        <family val="2"/>
        <scheme val="minor"/>
      </rPr>
      <t xml:space="preserve"> Idéal à terme 5 ans</t>
    </r>
  </si>
  <si>
    <t>Commentaires :</t>
  </si>
  <si>
    <t>2 mois part fixe
+ indemnité lic.</t>
  </si>
  <si>
    <t>A titre indicatif, privilégier via frais kms</t>
  </si>
  <si>
    <t>3 mois part fixe
+ indemnité lic.</t>
  </si>
  <si>
    <t>6 mois de part fixe + indemnité lic.</t>
  </si>
  <si>
    <t>3 mois non obligatoire mais permettant de sécuriser l'activité</t>
  </si>
  <si>
    <t>Statut entrepreneur :</t>
  </si>
  <si>
    <r>
      <rPr>
        <b/>
        <u/>
        <sz val="11"/>
        <color rgb="FFFFC000"/>
        <rFont val="Calibri"/>
        <family val="2"/>
        <scheme val="minor"/>
      </rPr>
      <t>Etape 1</t>
    </r>
    <r>
      <rPr>
        <b/>
        <sz val="11"/>
        <color rgb="FFFFC000"/>
        <rFont val="Calibri"/>
        <family val="2"/>
        <scheme val="minor"/>
      </rPr>
      <t xml:space="preserve"> : saisie part fixe brute mensuelle :</t>
    </r>
  </si>
  <si>
    <t xml:space="preserve">Total CC : </t>
  </si>
  <si>
    <r>
      <rPr>
        <b/>
        <u/>
        <sz val="11"/>
        <color rgb="FFFFC000"/>
        <rFont val="Calibri"/>
        <family val="2"/>
        <scheme val="minor"/>
      </rPr>
      <t>Etape 2</t>
    </r>
    <r>
      <rPr>
        <b/>
        <sz val="11"/>
        <color rgb="FFFFC000"/>
        <rFont val="Calibri"/>
        <family val="2"/>
        <scheme val="minor"/>
      </rPr>
      <t xml:space="preserve"> : sasie revenu brut souhaité / mois :</t>
    </r>
  </si>
  <si>
    <t>(attention saisir même si part fixe = revenu souhaité)</t>
  </si>
  <si>
    <t>CC minimum pour ancienté &gt; 5 ans</t>
  </si>
  <si>
    <r>
      <rPr>
        <b/>
        <u/>
        <sz val="10"/>
        <color theme="1"/>
        <rFont val="Calibri"/>
        <family val="2"/>
        <scheme val="minor"/>
      </rPr>
      <t>Précision</t>
    </r>
    <r>
      <rPr>
        <sz val="10"/>
        <color theme="1"/>
        <rFont val="Calibri"/>
        <family val="2"/>
        <scheme val="minor"/>
      </rPr>
      <t xml:space="preserve"> : les montants minimums de compte courant sont susceptibles d'évoluer en fonction des revenus réellement versés en part fixe et part variable !</t>
    </r>
  </si>
  <si>
    <t>En effet, le calcul de l'indemnité de rupture de votre contrat ESA est fonction des revenus réellement versés . De plus, ces indications évolueront à la hausse si vous augmentez la part fixe de votre rémunération.</t>
  </si>
  <si>
    <t>Votre IP vous tiendra régulièrement informé des éventuelles évolutions à mettre en place vis-à-vis de votre compte courant minimum  lors des 2 entretiens obligatoires.</t>
  </si>
  <si>
    <t>Nous vous rappelons que ces mesures sont destinées à sécuriser votre activité et la coopérative sur un principe d'autonomie financière des entrepreneurs.</t>
  </si>
  <si>
    <t>NOTES :</t>
  </si>
  <si>
    <t>Date :</t>
  </si>
  <si>
    <t>Signature Support Elycoop :</t>
  </si>
  <si>
    <t>Signature Entrepreneur :</t>
  </si>
  <si>
    <t>1- Forfait départ</t>
  </si>
  <si>
    <t>2- Forfait à terme 24 mois</t>
  </si>
  <si>
    <t>3- Forfait à terme 5 ans</t>
  </si>
  <si>
    <t>Liste :</t>
  </si>
  <si>
    <t>Détail calcul :</t>
  </si>
  <si>
    <t>Employé</t>
  </si>
  <si>
    <t>Nb de mois de Part fixe</t>
  </si>
  <si>
    <t>Cadre</t>
  </si>
  <si>
    <t>Indemnité licenciement</t>
  </si>
  <si>
    <t>Calcul sur + 5 ans saisi :</t>
  </si>
  <si>
    <r>
      <rPr>
        <b/>
        <sz val="16"/>
        <color theme="1"/>
        <rFont val="Calibri"/>
        <family val="2"/>
        <scheme val="minor"/>
      </rPr>
      <t xml:space="preserve">              </t>
    </r>
    <r>
      <rPr>
        <b/>
        <u/>
        <sz val="16"/>
        <color theme="1"/>
        <rFont val="Calibri"/>
        <family val="2"/>
        <scheme val="minor"/>
      </rPr>
      <t>BAREME INDICATIF COMPTE COURANT MINIMUM &amp; EVOLUTION</t>
    </r>
  </si>
  <si>
    <t>Ce barème est destiné à donner des indications en vue du passage en CESA.</t>
  </si>
  <si>
    <t>Pour simplifier le raisonnement, ce barème fonctionne avec un calcul basé sur une échelle de revenu mensuel brut souhaité (à définir avec l'entrepreneur) comprenant invariablement une part fixe minimale à 733,32€.</t>
  </si>
  <si>
    <t>Pour identifier précisément le montant minimum du compte courant, il faut utiliser le simulateur à cet effet.</t>
  </si>
  <si>
    <t>Revenu souhaité avec une part fixe minimal à 733,32€</t>
  </si>
  <si>
    <t>Net indicatif
correspondant
(hors mutuelle et statut)</t>
  </si>
  <si>
    <t>Forfait départ CC
(2 mois part fixe + ind. Lic.)</t>
  </si>
  <si>
    <t>Effort mensuel 0 à 24 mois (via frais kms)</t>
  </si>
  <si>
    <t>Forfait à terme 24 mois CC
(3 mois part fixe + ind. Lic.)</t>
  </si>
  <si>
    <t>Forfait à terme 5 ans CC
(3 mois part fixe + ind. Lic.)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</si>
</sst>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[$€-40C]_-;\-* #,##0.00\ [$€-40C]_-;_-* &quot;-&quot;??\ [$€-40C]_-;_-@_-"/>
  </numFmts>
  <fonts count="15" x14ac:knownFonts="1">
    <font>
      <sz val="11"/>
      <color theme="1"/>
      <name val="Calibri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rgb="FFFFC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/>
  </cellStyleXfs>
  <cellXfs count="98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165" fontId="3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left"/>
    </xf>
    <xf numFmtId="0" fontId="6" fillId="0" borderId="0" xfId="0" applyFont="1"/>
    <xf numFmtId="165" fontId="3" fillId="2" borderId="1" xfId="1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0" xfId="1" applyAlignment="1">
      <alignment horizontal="center"/>
    </xf>
    <xf numFmtId="0" fontId="5" fillId="0" borderId="0" xfId="0" applyFont="1" applyAlignment="1">
      <alignment horizontal="center"/>
    </xf>
    <xf numFmtId="165" fontId="3" fillId="3" borderId="1" xfId="0" applyNumberFormat="1" applyFont="1" applyFill="1" applyBorder="1"/>
    <xf numFmtId="164" fontId="3" fillId="0" borderId="0" xfId="0" applyNumberFormat="1" applyFont="1"/>
    <xf numFmtId="164" fontId="0" fillId="0" borderId="0" xfId="1"/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/>
    <xf numFmtId="0" fontId="0" fillId="0" borderId="10" xfId="0" applyBorder="1"/>
    <xf numFmtId="0" fontId="0" fillId="0" borderId="11" xfId="0" applyBorder="1"/>
    <xf numFmtId="164" fontId="0" fillId="0" borderId="13" xfId="0" applyNumberFormat="1" applyBorder="1"/>
    <xf numFmtId="164" fontId="0" fillId="0" borderId="13" xfId="1" applyBorder="1"/>
    <xf numFmtId="0" fontId="0" fillId="0" borderId="12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65" fontId="0" fillId="0" borderId="25" xfId="1" applyNumberFormat="1" applyBorder="1"/>
    <xf numFmtId="165" fontId="0" fillId="0" borderId="26" xfId="0" applyNumberFormat="1" applyBorder="1"/>
    <xf numFmtId="165" fontId="0" fillId="0" borderId="26" xfId="1" applyNumberFormat="1" applyBorder="1"/>
    <xf numFmtId="165" fontId="0" fillId="0" borderId="27" xfId="1" applyNumberFormat="1" applyBorder="1"/>
    <xf numFmtId="165" fontId="0" fillId="0" borderId="28" xfId="1" applyNumberFormat="1" applyBorder="1"/>
    <xf numFmtId="165" fontId="0" fillId="0" borderId="29" xfId="0" applyNumberFormat="1" applyBorder="1"/>
    <xf numFmtId="165" fontId="0" fillId="0" borderId="29" xfId="1" applyNumberFormat="1" applyBorder="1"/>
    <xf numFmtId="165" fontId="0" fillId="0" borderId="30" xfId="1" applyNumberFormat="1" applyBorder="1"/>
    <xf numFmtId="165" fontId="0" fillId="0" borderId="31" xfId="0" applyNumberFormat="1" applyBorder="1"/>
    <xf numFmtId="165" fontId="0" fillId="0" borderId="32" xfId="1" applyNumberFormat="1" applyBorder="1"/>
    <xf numFmtId="165" fontId="0" fillId="0" borderId="31" xfId="1" applyNumberFormat="1" applyBorder="1"/>
    <xf numFmtId="165" fontId="0" fillId="0" borderId="33" xfId="1" applyNumberFormat="1" applyBorder="1"/>
    <xf numFmtId="165" fontId="0" fillId="0" borderId="0" xfId="0" applyNumberFormat="1"/>
    <xf numFmtId="0" fontId="9" fillId="0" borderId="0" xfId="0" applyFont="1"/>
    <xf numFmtId="0" fontId="0" fillId="0" borderId="0" xfId="0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868680</xdr:colOff>
      <xdr:row>12</xdr:row>
      <xdr:rowOff>0</xdr:rowOff>
    </xdr:from>
    <xdr:to>
      <xdr:col>11</xdr:col>
      <xdr:colOff>434340</xdr:colOff>
      <xdr:row>14</xdr:row>
      <xdr:rowOff>182880</xdr:rowOff>
    </xdr:to>
    <xdr:sp macro="" textlink="">
      <xdr:nvSpPr>
        <xdr:cNvPr id="4" name="Pentago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5250180" y="1668780"/>
          <a:ext cx="6301740" cy="563880"/>
        </a:xfrm>
        <a:prstGeom prst="homePlate">
          <a:avLst>
            <a:gd name="adj" fmla="val 50000"/>
          </a:avLst>
        </a:prstGeom>
        <a:noFill/>
        <a:ln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714375</xdr:colOff>
      <xdr:row>3</xdr:row>
      <xdr:rowOff>112889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F4C9E93-B7A6-19C6-74E3-F253FB47C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1238250" cy="712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502277</xdr:colOff>
      <xdr:row>2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9B97691-5B08-6577-6D32-271AD28E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959476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6"/>
  <sheetViews>
    <sheetView workbookViewId="0">
      <selection activeCell="B2" sqref="B2"/>
    </sheetView>
  </sheetViews>
  <sheetFormatPr baseColWidth="10" defaultRowHeight="15" x14ac:dyDescent="0.25"/>
  <cols>
    <col min="1" max="1" width="4.42578125" bestFit="1" customWidth="1"/>
  </cols>
  <sheetData>
    <row r="2" spans="2:11" x14ac:dyDescent="0.25">
      <c r="B2" s="1" t="s">
        <v>0</v>
      </c>
    </row>
    <row r="3" spans="2:11" x14ac:dyDescent="0.25">
      <c r="B3" t="s">
        <v>1</v>
      </c>
      <c r="K3" s="2"/>
    </row>
    <row r="4" spans="2:11" x14ac:dyDescent="0.25">
      <c r="B4" t="s">
        <v>2</v>
      </c>
    </row>
    <row r="6" spans="2:11" x14ac:dyDescent="0.25">
      <c r="B6" t="s">
        <v>3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52"/>
  <sheetViews>
    <sheetView tabSelected="1" workbookViewId="0">
      <selection activeCell="B5" sqref="B5"/>
    </sheetView>
  </sheetViews>
  <sheetFormatPr baseColWidth="10" defaultRowHeight="15" outlineLevelRow="1" x14ac:dyDescent="0.25"/>
  <cols>
    <col min="1" max="1" width="7.85546875" bestFit="1" customWidth="1"/>
    <col min="2" max="2" width="45" bestFit="1" customWidth="1"/>
    <col min="3" max="3" width="25.85546875" bestFit="1" customWidth="1"/>
    <col min="4" max="4" width="14.5703125" bestFit="1" customWidth="1"/>
    <col min="5" max="5" width="15.5703125" bestFit="1" customWidth="1"/>
    <col min="6" max="6" width="4.85546875" bestFit="1" customWidth="1"/>
    <col min="7" max="7" width="20" bestFit="1" customWidth="1"/>
    <col min="8" max="8" width="3.85546875" bestFit="1" customWidth="1"/>
    <col min="9" max="9" width="33.42578125" bestFit="1" customWidth="1"/>
    <col min="10" max="10" width="6.140625" bestFit="1" customWidth="1"/>
    <col min="11" max="11" width="19.85546875" bestFit="1" customWidth="1"/>
    <col min="13" max="13" width="17.140625" bestFit="1" customWidth="1"/>
  </cols>
  <sheetData>
    <row r="2" spans="2:13" ht="21" x14ac:dyDescent="0.35">
      <c r="B2" s="3" t="s">
        <v>4</v>
      </c>
    </row>
    <row r="4" spans="2:13" x14ac:dyDescent="0.25">
      <c r="K4" s="4"/>
    </row>
    <row r="5" spans="2:13" x14ac:dyDescent="0.25">
      <c r="I5" t="s">
        <v>5</v>
      </c>
      <c r="K5" s="5"/>
    </row>
    <row r="6" spans="2:13" x14ac:dyDescent="0.25">
      <c r="B6" s="6"/>
    </row>
    <row r="8" spans="2:13" ht="36" x14ac:dyDescent="0.25">
      <c r="B8" s="7" t="s">
        <v>6</v>
      </c>
      <c r="C8" s="8"/>
      <c r="E8" s="9" t="s">
        <v>7</v>
      </c>
      <c r="F8" s="10"/>
      <c r="G8" s="11" t="s">
        <v>8</v>
      </c>
      <c r="H8" s="10"/>
      <c r="I8" s="12" t="s">
        <v>9</v>
      </c>
      <c r="J8" s="10"/>
      <c r="K8" s="12" t="s">
        <v>10</v>
      </c>
      <c r="M8" s="12" t="s">
        <v>11</v>
      </c>
    </row>
    <row r="9" spans="2:13" ht="45" x14ac:dyDescent="0.25">
      <c r="C9" s="13"/>
      <c r="D9" s="14" t="s">
        <v>12</v>
      </c>
      <c r="E9" s="15" t="s">
        <v>13</v>
      </c>
      <c r="F9" s="15"/>
      <c r="G9" s="15" t="s">
        <v>14</v>
      </c>
      <c r="H9" s="16"/>
      <c r="I9" s="15" t="s">
        <v>15</v>
      </c>
      <c r="J9" s="17"/>
      <c r="K9" s="15" t="s">
        <v>15</v>
      </c>
      <c r="M9" s="15" t="s">
        <v>16</v>
      </c>
    </row>
    <row r="10" spans="2:13" ht="33" customHeight="1" x14ac:dyDescent="0.25">
      <c r="C10" s="13"/>
      <c r="E10" s="18"/>
      <c r="F10" s="18"/>
      <c r="G10" s="19"/>
      <c r="H10" s="19"/>
      <c r="I10" s="18"/>
      <c r="K10" s="18"/>
      <c r="M10" s="71" t="s">
        <v>17</v>
      </c>
    </row>
    <row r="11" spans="2:13" x14ac:dyDescent="0.25">
      <c r="B11" s="20" t="s">
        <v>18</v>
      </c>
      <c r="C11" s="21"/>
      <c r="E11" s="18"/>
      <c r="F11" s="18"/>
      <c r="G11" s="19"/>
      <c r="H11" s="19"/>
      <c r="I11" s="18"/>
      <c r="K11" s="18"/>
      <c r="M11" s="71"/>
    </row>
    <row r="12" spans="2:13" x14ac:dyDescent="0.25">
      <c r="C12" s="19"/>
      <c r="E12" s="18"/>
      <c r="F12" s="18"/>
      <c r="G12" s="19"/>
      <c r="H12" s="19"/>
      <c r="I12" s="18"/>
      <c r="K12" s="18"/>
      <c r="M12" s="71"/>
    </row>
    <row r="13" spans="2:13" x14ac:dyDescent="0.25">
      <c r="B13" s="22" t="s">
        <v>19</v>
      </c>
      <c r="C13" s="23"/>
      <c r="G13" s="24"/>
      <c r="H13" s="24"/>
      <c r="J13" s="24"/>
    </row>
    <row r="14" spans="2:13" x14ac:dyDescent="0.25">
      <c r="C14" s="25"/>
      <c r="D14" s="26" t="s">
        <v>20</v>
      </c>
      <c r="E14" s="27">
        <f>+E46+E48</f>
        <v>0</v>
      </c>
      <c r="F14" s="28"/>
      <c r="G14" s="27">
        <f>ROUND(((I46-E46)/24),-1)</f>
        <v>0</v>
      </c>
      <c r="I14" s="27">
        <f>+I46+I48</f>
        <v>0</v>
      </c>
      <c r="K14" s="27">
        <f>+K46+K48</f>
        <v>0</v>
      </c>
      <c r="M14" s="27">
        <f>+M46+K52</f>
        <v>0</v>
      </c>
    </row>
    <row r="15" spans="2:13" x14ac:dyDescent="0.25">
      <c r="B15" s="22" t="s">
        <v>21</v>
      </c>
      <c r="C15" s="23"/>
      <c r="G15" s="29"/>
      <c r="H15" s="29"/>
      <c r="J15" s="29"/>
      <c r="L15" s="24"/>
    </row>
    <row r="16" spans="2:13" x14ac:dyDescent="0.25">
      <c r="B16" s="30" t="s">
        <v>22</v>
      </c>
    </row>
    <row r="17" spans="2:13" x14ac:dyDescent="0.25">
      <c r="I17" s="20" t="s">
        <v>23</v>
      </c>
      <c r="K17" s="27">
        <f>K46+K52</f>
        <v>0</v>
      </c>
    </row>
    <row r="19" spans="2:13" x14ac:dyDescent="0.25">
      <c r="H19" s="31"/>
      <c r="J19" s="28"/>
    </row>
    <row r="20" spans="2:13" x14ac:dyDescent="0.25">
      <c r="B20" s="72" t="s">
        <v>24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3" x14ac:dyDescent="0.25">
      <c r="B21" s="75" t="s">
        <v>25</v>
      </c>
      <c r="C21" s="76"/>
      <c r="D21" s="76"/>
      <c r="E21" s="76"/>
      <c r="F21" s="76"/>
      <c r="G21" s="76"/>
      <c r="H21" s="76"/>
      <c r="I21" s="76"/>
      <c r="J21" s="76"/>
      <c r="K21" s="76"/>
      <c r="L21" s="77"/>
    </row>
    <row r="22" spans="2:13" x14ac:dyDescent="0.25">
      <c r="B22" s="75" t="s">
        <v>26</v>
      </c>
      <c r="C22" s="76"/>
      <c r="D22" s="76"/>
      <c r="E22" s="76"/>
      <c r="F22" s="76"/>
      <c r="G22" s="76"/>
      <c r="H22" s="76"/>
      <c r="I22" s="76"/>
      <c r="J22" s="76"/>
      <c r="K22" s="76"/>
      <c r="L22" s="77"/>
    </row>
    <row r="23" spans="2:13" x14ac:dyDescent="0.25">
      <c r="B23" s="78" t="s">
        <v>27</v>
      </c>
      <c r="C23" s="79"/>
      <c r="D23" s="79"/>
      <c r="E23" s="79"/>
      <c r="F23" s="79"/>
      <c r="G23" s="79"/>
      <c r="H23" s="79"/>
      <c r="I23" s="79"/>
      <c r="J23" s="79"/>
      <c r="K23" s="79"/>
      <c r="L23" s="80"/>
    </row>
    <row r="24" spans="2:13" x14ac:dyDescent="0.25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2:13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2:13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2:13" x14ac:dyDescent="0.25">
      <c r="B28" s="32" t="s">
        <v>28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2:13" x14ac:dyDescent="0.25">
      <c r="B29" s="32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2:13" x14ac:dyDescent="0.25">
      <c r="B30" s="81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3"/>
    </row>
    <row r="31" spans="2:13" x14ac:dyDescent="0.25"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</row>
    <row r="32" spans="2:13" x14ac:dyDescent="0.25">
      <c r="B32" s="84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6"/>
    </row>
    <row r="33" spans="2:13" x14ac:dyDescent="0.25">
      <c r="B33" s="84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6"/>
    </row>
    <row r="34" spans="2:13" x14ac:dyDescent="0.25"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6"/>
    </row>
    <row r="35" spans="2:13" x14ac:dyDescent="0.25">
      <c r="B35" s="84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6"/>
    </row>
    <row r="36" spans="2:13" x14ac:dyDescent="0.25">
      <c r="B36" s="87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9"/>
    </row>
    <row r="37" spans="2:13" x14ac:dyDescent="0.25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</row>
    <row r="38" spans="2:13" x14ac:dyDescent="0.25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</row>
    <row r="39" spans="2:13" x14ac:dyDescent="0.25">
      <c r="B39" s="34" t="s">
        <v>29</v>
      </c>
      <c r="C39" s="33"/>
      <c r="D39" s="35" t="s">
        <v>30</v>
      </c>
      <c r="E39" s="36"/>
      <c r="F39" s="36"/>
      <c r="G39" s="37"/>
      <c r="H39" s="33"/>
      <c r="J39" s="35" t="s">
        <v>31</v>
      </c>
      <c r="K39" s="36"/>
      <c r="L39" s="36"/>
      <c r="M39" s="37"/>
    </row>
    <row r="40" spans="2:13" x14ac:dyDescent="0.25">
      <c r="B40" s="38"/>
      <c r="C40" s="33"/>
      <c r="D40" s="39"/>
      <c r="E40" s="33"/>
      <c r="F40" s="33"/>
      <c r="G40" s="40"/>
      <c r="H40" s="33"/>
      <c r="J40" s="39"/>
      <c r="K40" s="33"/>
      <c r="L40" s="33"/>
      <c r="M40" s="40"/>
    </row>
    <row r="41" spans="2:13" x14ac:dyDescent="0.25">
      <c r="B41" s="38"/>
      <c r="C41" s="33"/>
      <c r="D41" s="39"/>
      <c r="E41" s="33"/>
      <c r="F41" s="33"/>
      <c r="G41" s="40"/>
      <c r="H41" s="33"/>
      <c r="J41" s="39"/>
      <c r="K41" s="33"/>
      <c r="L41" s="33"/>
      <c r="M41" s="40"/>
    </row>
    <row r="42" spans="2:13" x14ac:dyDescent="0.25">
      <c r="B42" s="41"/>
      <c r="C42" s="19"/>
      <c r="D42" s="42"/>
      <c r="E42" s="43"/>
      <c r="F42" s="43"/>
      <c r="G42" s="44"/>
      <c r="H42" s="19"/>
      <c r="J42" s="42"/>
      <c r="K42" s="43"/>
      <c r="L42" s="43"/>
      <c r="M42" s="44"/>
    </row>
    <row r="43" spans="2:13" x14ac:dyDescent="0.25">
      <c r="B43" s="45"/>
      <c r="C43" s="24"/>
      <c r="H43" s="28"/>
    </row>
    <row r="44" spans="2:13" ht="30" outlineLevel="1" x14ac:dyDescent="0.25">
      <c r="E44" s="9" t="s">
        <v>32</v>
      </c>
      <c r="F44" s="10"/>
      <c r="G44" s="10"/>
      <c r="H44" s="10"/>
      <c r="I44" s="12" t="s">
        <v>33</v>
      </c>
      <c r="J44" s="10"/>
      <c r="K44" s="12" t="s">
        <v>34</v>
      </c>
      <c r="M44" s="12" t="s">
        <v>34</v>
      </c>
    </row>
    <row r="45" spans="2:13" outlineLevel="1" x14ac:dyDescent="0.25">
      <c r="B45" t="s">
        <v>35</v>
      </c>
      <c r="C45" s="1" t="s">
        <v>36</v>
      </c>
      <c r="E45" s="46"/>
      <c r="I45" s="47"/>
      <c r="K45" s="47"/>
      <c r="M45" s="47"/>
    </row>
    <row r="46" spans="2:13" outlineLevel="1" x14ac:dyDescent="0.25">
      <c r="B46" t="s">
        <v>37</v>
      </c>
      <c r="C46" t="s">
        <v>38</v>
      </c>
      <c r="E46" s="48">
        <f>IF($C$11="Employé",ROUNDUP(($C$13*1.45*2),-2),ROUNDUP(($C$13*1.55*2),-2))</f>
        <v>0</v>
      </c>
      <c r="F46" s="24"/>
      <c r="I46" s="48">
        <f>IF($C$11="Employé",ROUNDUP(($C$13*1.45*3),-2),ROUNDUP(($C$13*1.55*3),-2))</f>
        <v>0</v>
      </c>
      <c r="K46" s="48">
        <f>$I$46</f>
        <v>0</v>
      </c>
      <c r="M46" s="48">
        <f>$I$46*2</f>
        <v>0</v>
      </c>
    </row>
    <row r="47" spans="2:13" outlineLevel="1" x14ac:dyDescent="0.25">
      <c r="B47" t="s">
        <v>39</v>
      </c>
      <c r="E47" s="47"/>
      <c r="I47" s="47"/>
      <c r="K47" s="47"/>
      <c r="M47" s="47"/>
    </row>
    <row r="48" spans="2:13" outlineLevel="1" x14ac:dyDescent="0.25">
      <c r="C48" t="s">
        <v>40</v>
      </c>
      <c r="E48" s="49">
        <f>IF(C11="Employé",ROUNDDOWN(($C$15*0.25*1.2*2),-2),ROUNDDOWN(($C$15*0.33*1.2*2),-2))</f>
        <v>0</v>
      </c>
      <c r="F48" s="29"/>
      <c r="I48" s="49">
        <f>$E$48</f>
        <v>0</v>
      </c>
      <c r="K48" s="48">
        <f>ROUNDUP(($C$15*0.25*1.2*5),-2)</f>
        <v>0</v>
      </c>
      <c r="M48" s="48">
        <f>ROUNDUP(($C$15*0.25*1.2*5),-2)</f>
        <v>0</v>
      </c>
    </row>
    <row r="49" spans="5:13" outlineLevel="1" x14ac:dyDescent="0.25">
      <c r="E49" s="50"/>
      <c r="I49" s="50"/>
      <c r="K49" s="50"/>
      <c r="M49" s="50"/>
    </row>
    <row r="50" spans="5:13" outlineLevel="1" x14ac:dyDescent="0.25"/>
    <row r="51" spans="5:13" outlineLevel="1" x14ac:dyDescent="0.25"/>
    <row r="52" spans="5:13" outlineLevel="1" x14ac:dyDescent="0.25">
      <c r="I52" t="s">
        <v>41</v>
      </c>
      <c r="K52" s="48">
        <f>ROUNDUP(($C$15*0.25*1.2*$K$5),-2)</f>
        <v>0</v>
      </c>
    </row>
  </sheetData>
  <mergeCells count="6">
    <mergeCell ref="B30:M36"/>
    <mergeCell ref="M10:M12"/>
    <mergeCell ref="B20:L20"/>
    <mergeCell ref="B21:L21"/>
    <mergeCell ref="B22:L22"/>
    <mergeCell ref="B23:L23"/>
  </mergeCells>
  <dataValidations count="1">
    <dataValidation type="list" allowBlank="1" showInputMessage="1" showErrorMessage="1" sqref="C11" xr:uid="{00FE0002-004E-44E3-9260-001500C9002D}">
      <formula1>$B$46:$B$47</formula1>
    </dataValidation>
  </dataValidations>
  <pageMargins left="0.7" right="0.7" top="0.75" bottom="0.75" header="0.3" footer="0.3"/>
  <pageSetup paperSize="9" scale="62" orientation="landscape"/>
  <headerFooter>
    <oddFooter>&amp;CEntreprendre, coopérer. Vivez l’expérience !
Elycoop - SCOP SARL
 04 72 81 96 01 - contact@elycoop.fr -  www.elycoop.fr - 04 72 81 95 84 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35"/>
  <sheetViews>
    <sheetView workbookViewId="0">
      <selection activeCell="B6" sqref="B6"/>
    </sheetView>
  </sheetViews>
  <sheetFormatPr baseColWidth="10" defaultRowHeight="15" x14ac:dyDescent="0.25"/>
  <cols>
    <col min="1" max="1" width="6.85546875" bestFit="1" customWidth="1"/>
    <col min="2" max="2" width="26.5703125" bestFit="1" customWidth="1"/>
    <col min="3" max="3" width="26.140625" bestFit="1" customWidth="1"/>
    <col min="4" max="4" width="24" bestFit="1" customWidth="1"/>
    <col min="5" max="5" width="23.85546875" bestFit="1" customWidth="1"/>
    <col min="6" max="6" width="24.85546875" bestFit="1" customWidth="1"/>
    <col min="7" max="8" width="24.42578125" bestFit="1" customWidth="1"/>
  </cols>
  <sheetData>
    <row r="2" spans="2:8" ht="21" x14ac:dyDescent="0.35">
      <c r="B2" s="3" t="s">
        <v>42</v>
      </c>
    </row>
    <row r="3" spans="2:8" ht="21" x14ac:dyDescent="0.35">
      <c r="B3" s="3"/>
    </row>
    <row r="5" spans="2:8" x14ac:dyDescent="0.25">
      <c r="C5" s="90"/>
      <c r="D5" s="91"/>
      <c r="E5" s="91"/>
      <c r="F5" s="92"/>
    </row>
    <row r="6" spans="2:8" ht="14.45" customHeight="1" x14ac:dyDescent="0.25">
      <c r="C6" s="93" t="s">
        <v>43</v>
      </c>
      <c r="D6" s="71"/>
      <c r="E6" s="71"/>
      <c r="F6" s="94"/>
    </row>
    <row r="7" spans="2:8" ht="30" customHeight="1" x14ac:dyDescent="0.25">
      <c r="C7" s="93" t="s">
        <v>44</v>
      </c>
      <c r="D7" s="71"/>
      <c r="E7" s="71"/>
      <c r="F7" s="94"/>
      <c r="H7" s="31"/>
    </row>
    <row r="8" spans="2:8" x14ac:dyDescent="0.25">
      <c r="B8" s="1"/>
      <c r="C8" s="95" t="s">
        <v>45</v>
      </c>
      <c r="D8" s="96"/>
      <c r="E8" s="96"/>
      <c r="F8" s="97"/>
      <c r="H8" s="29"/>
    </row>
    <row r="9" spans="2:8" x14ac:dyDescent="0.25">
      <c r="C9" s="51"/>
      <c r="D9" s="52"/>
      <c r="E9" s="52"/>
      <c r="F9" s="53"/>
      <c r="H9" s="29"/>
    </row>
    <row r="10" spans="2:8" x14ac:dyDescent="0.25">
      <c r="H10" s="29"/>
    </row>
    <row r="11" spans="2:8" x14ac:dyDescent="0.25">
      <c r="H11" s="29"/>
    </row>
    <row r="12" spans="2:8" x14ac:dyDescent="0.25">
      <c r="H12" s="29"/>
    </row>
    <row r="13" spans="2:8" ht="45" x14ac:dyDescent="0.25">
      <c r="B13" s="54" t="s">
        <v>46</v>
      </c>
      <c r="C13" s="55" t="s">
        <v>47</v>
      </c>
      <c r="D13" s="55" t="s">
        <v>48</v>
      </c>
      <c r="E13" s="55" t="s">
        <v>49</v>
      </c>
      <c r="F13" s="55" t="s">
        <v>50</v>
      </c>
      <c r="G13" s="56" t="s">
        <v>51</v>
      </c>
    </row>
    <row r="14" spans="2:8" x14ac:dyDescent="0.25">
      <c r="B14" s="57">
        <v>733.32</v>
      </c>
      <c r="C14" s="58">
        <f t="shared" ref="C14:C18" si="0">B14*0.77</f>
        <v>564.65640000000008</v>
      </c>
      <c r="D14" s="59">
        <f t="shared" ref="D14:D18" si="1">ROUNDUP(($B$14*1.45*2)+(B14*0.25*1.2*2),-2)</f>
        <v>2600</v>
      </c>
      <c r="E14" s="59">
        <f t="shared" ref="E14:E18" si="2">ROUNDUP(((F14-D14)/24),-1)</f>
        <v>50</v>
      </c>
      <c r="F14" s="59">
        <f t="shared" ref="F14:F18" si="3">ROUNDUP(($B$14*1.45*3)+(B14*0.25*1.2*2),-2)</f>
        <v>3700</v>
      </c>
      <c r="G14" s="60">
        <f t="shared" ref="G14:G18" si="4">ROUNDUP(($B$14*1.45*3)+(B14*0.25*1.2*5),-2)</f>
        <v>4300</v>
      </c>
    </row>
    <row r="15" spans="2:8" x14ac:dyDescent="0.25">
      <c r="B15" s="61">
        <v>1470</v>
      </c>
      <c r="C15" s="62">
        <f t="shared" si="0"/>
        <v>1131.9000000000001</v>
      </c>
      <c r="D15" s="59">
        <f t="shared" si="1"/>
        <v>3100</v>
      </c>
      <c r="E15" s="63">
        <f t="shared" si="2"/>
        <v>50</v>
      </c>
      <c r="F15" s="59">
        <f t="shared" si="3"/>
        <v>4100</v>
      </c>
      <c r="G15" s="60">
        <f t="shared" si="4"/>
        <v>5400</v>
      </c>
    </row>
    <row r="16" spans="2:8" x14ac:dyDescent="0.25">
      <c r="B16" s="61">
        <v>2000</v>
      </c>
      <c r="C16" s="62">
        <f t="shared" si="0"/>
        <v>1540</v>
      </c>
      <c r="D16" s="59">
        <f t="shared" si="1"/>
        <v>3400</v>
      </c>
      <c r="E16" s="63">
        <f t="shared" si="2"/>
        <v>50</v>
      </c>
      <c r="F16" s="59">
        <f t="shared" si="3"/>
        <v>4400</v>
      </c>
      <c r="G16" s="60">
        <f t="shared" si="4"/>
        <v>6200</v>
      </c>
    </row>
    <row r="17" spans="2:7" x14ac:dyDescent="0.25">
      <c r="B17" s="61">
        <v>2500</v>
      </c>
      <c r="C17" s="62">
        <f t="shared" si="0"/>
        <v>1925</v>
      </c>
      <c r="D17" s="59">
        <f t="shared" si="1"/>
        <v>3700</v>
      </c>
      <c r="E17" s="63">
        <f t="shared" si="2"/>
        <v>50</v>
      </c>
      <c r="F17" s="59">
        <f t="shared" si="3"/>
        <v>4700</v>
      </c>
      <c r="G17" s="60">
        <f t="shared" si="4"/>
        <v>7000</v>
      </c>
    </row>
    <row r="18" spans="2:7" x14ac:dyDescent="0.25">
      <c r="B18" s="64">
        <v>3000</v>
      </c>
      <c r="C18" s="65">
        <f t="shared" si="0"/>
        <v>2310</v>
      </c>
      <c r="D18" s="66">
        <f t="shared" si="1"/>
        <v>4000</v>
      </c>
      <c r="E18" s="67">
        <f t="shared" si="2"/>
        <v>50</v>
      </c>
      <c r="F18" s="66">
        <f t="shared" si="3"/>
        <v>5000</v>
      </c>
      <c r="G18" s="68">
        <f t="shared" si="4"/>
        <v>7700</v>
      </c>
    </row>
    <row r="20" spans="2:7" x14ac:dyDescent="0.25">
      <c r="B20" s="1"/>
      <c r="C20" s="29"/>
      <c r="D20" s="29"/>
      <c r="E20" s="29"/>
    </row>
    <row r="21" spans="2:7" x14ac:dyDescent="0.25">
      <c r="C21" s="29"/>
      <c r="D21" s="29"/>
      <c r="E21" s="29"/>
    </row>
    <row r="22" spans="2:7" x14ac:dyDescent="0.25">
      <c r="C22" s="29"/>
      <c r="D22" s="29"/>
      <c r="E22" s="29"/>
      <c r="F22" s="69"/>
    </row>
    <row r="23" spans="2:7" x14ac:dyDescent="0.25">
      <c r="C23" s="29"/>
      <c r="D23" s="29"/>
      <c r="E23" s="29"/>
    </row>
    <row r="24" spans="2:7" x14ac:dyDescent="0.25">
      <c r="C24" s="29"/>
      <c r="D24" s="29"/>
      <c r="E24" s="29"/>
    </row>
    <row r="25" spans="2:7" x14ac:dyDescent="0.25">
      <c r="B25" s="1"/>
      <c r="D25" s="29"/>
    </row>
    <row r="29" spans="2:7" x14ac:dyDescent="0.25">
      <c r="B29" s="70"/>
      <c r="C29" s="31"/>
      <c r="D29" s="31"/>
    </row>
    <row r="30" spans="2:7" x14ac:dyDescent="0.25">
      <c r="C30" s="29"/>
      <c r="D30" s="29"/>
    </row>
    <row r="31" spans="2:7" x14ac:dyDescent="0.25">
      <c r="C31" s="29"/>
      <c r="D31" s="29"/>
    </row>
    <row r="32" spans="2:7" x14ac:dyDescent="0.25">
      <c r="C32" s="29"/>
      <c r="D32" s="29"/>
    </row>
    <row r="33" spans="3:4" x14ac:dyDescent="0.25">
      <c r="C33" s="29"/>
      <c r="D33" s="29"/>
    </row>
    <row r="34" spans="3:4" x14ac:dyDescent="0.25">
      <c r="C34" s="29"/>
      <c r="D34" s="29"/>
    </row>
    <row r="35" spans="3:4" x14ac:dyDescent="0.25">
      <c r="C35" s="29"/>
    </row>
  </sheetData>
  <mergeCells count="4">
    <mergeCell ref="C5:F5"/>
    <mergeCell ref="C6:F6"/>
    <mergeCell ref="C7:F7"/>
    <mergeCell ref="C8:F8"/>
  </mergeCells>
  <pageMargins left="0.7" right="0.7" top="0.75" bottom="0.75" header="0.3" footer="0.3"/>
  <pageSetup paperSize="9" scale="83" orientation="landscape"/>
  <headerFooter>
    <oddFooter>&amp;CEntreprendre, coopérer. Vivez l’expérience !
Elycoop - SCOP SARL
 04 72 81 96 01 - contact@elycoop.fr -  www.elycoop.fr - 04 72 81 95 84 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Consignes</vt:lpstr>
      <vt:lpstr>Simulateur</vt:lpstr>
      <vt:lpstr>Barème_com</vt:lpstr>
      <vt:lpstr>Simulateur!Zone_d_impression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CamilleL</dc:creator>
  <cp:lastModifiedBy>Michel Pechkechian</cp:lastModifiedBy>
  <cp:revision>1</cp:revision>
  <dcterms:created xsi:type="dcterms:W3CDTF">2016-12-09T07:51:41Z</dcterms:created>
  <dcterms:modified xsi:type="dcterms:W3CDTF">2026-02-16T17:18:38Z</dcterms:modified>
</cp:coreProperties>
</file>